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ст1" sheetId="1" r:id="rId1"/>
  </sheets>
  <definedNames>
    <definedName name="_xlnm.Print_Area" localSheetId="0">'Лист1'!$A$1:$H$96</definedName>
  </definedNames>
  <calcPr fullCalcOnLoad="1"/>
</workbook>
</file>

<file path=xl/sharedStrings.xml><?xml version="1.0" encoding="utf-8"?>
<sst xmlns="http://schemas.openxmlformats.org/spreadsheetml/2006/main" count="146" uniqueCount="146">
  <si>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</si>
  <si>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</si>
  <si>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</si>
  <si>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</si>
  <si>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</si>
  <si>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</si>
  <si>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</si>
  <si>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</si>
  <si>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</si>
  <si>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</si>
  <si>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</si>
  <si>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</si>
  <si>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</si>
  <si>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</si>
  <si>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</si>
  <si>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</si>
  <si>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</si>
  <si>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</si>
  <si>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Транспорт</t>
  </si>
  <si>
    <t>0408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</si>
  <si>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</si>
  <si>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</si>
  <si>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</si>
  <si>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</si>
  <si>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</si>
  <si>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</si>
  <si>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</si>
  <si>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</si>
  <si>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</si>
  <si>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</si>
  <si>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</si>
  <si>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</si>
  <si>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</si>
  <si>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</si>
  <si>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</si>
  <si>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</si>
  <si>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</si>
  <si>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</si>
  <si>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</si>
  <si>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</si>
  <si>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</si>
  <si>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</si>
  <si>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</si>
  <si>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</si>
  <si>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</si>
  <si>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</si>
  <si>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</si>
  <si>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1100</t>
  </si>
  <si>
    <t>1101</t>
  </si>
  <si>
    <t>ИТОГО РАСХОДОВ</t>
  </si>
  <si>
    <t>9600</t>
  </si>
  <si>
    <t>0111</t>
  </si>
  <si>
    <t>Обслуживание государственного и муниципального долга</t>
  </si>
  <si>
    <t>0409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</si>
  <si>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</si>
  <si>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</si>
  <si>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0706</t>
  </si>
  <si>
    <t xml:space="preserve">Культура, кинематография </t>
  </si>
  <si>
    <t>Другие вопросы в области культуры, кинематографии</t>
  </si>
  <si>
    <t xml:space="preserve">Физическая культура и спорт </t>
  </si>
  <si>
    <t xml:space="preserve">Физическая культура </t>
  </si>
  <si>
    <t>1300</t>
  </si>
  <si>
    <t>1301</t>
  </si>
  <si>
    <t>ПРОФИЦИТ БЮДЖЕТА (со знаком "плюс") ДЕФИЦИТ БЮДЖЕТА (со знаком "минус")</t>
  </si>
  <si>
    <t>790000000000</t>
  </si>
  <si>
    <t>0501</t>
  </si>
  <si>
    <t>Жилищное хозяйство</t>
  </si>
  <si>
    <t>Другие вопросы в области физкультуры и спорта</t>
  </si>
  <si>
    <t>0505</t>
  </si>
  <si>
    <t>Охрана окружающей среды</t>
  </si>
  <si>
    <t>0600</t>
  </si>
  <si>
    <t>0602</t>
  </si>
  <si>
    <t>Сбор, удаление отходов и очистка сточных вод</t>
  </si>
  <si>
    <t>0605</t>
  </si>
  <si>
    <t>Другие вопросы в области охраны окружающей среды</t>
  </si>
  <si>
    <t>0200</t>
  </si>
  <si>
    <t>0204</t>
  </si>
  <si>
    <t>Мобилизационная подготовка экономики</t>
  </si>
  <si>
    <t>Национальная оборона</t>
  </si>
  <si>
    <t>Другие вопросы в области жилищно-коммунального хозяйства</t>
  </si>
  <si>
    <t>0102</t>
  </si>
  <si>
    <t>0203</t>
  </si>
  <si>
    <t>0503</t>
  </si>
  <si>
    <t>1102</t>
  </si>
  <si>
    <t>Функционирование высшего должностного лица субъекта Российской Федерации и муниципального образования</t>
  </si>
  <si>
    <t>Мобилизационная и вневойсковая подготовка</t>
  </si>
  <si>
    <t>Благоустройство</t>
  </si>
  <si>
    <t>Массовый спорт</t>
  </si>
  <si>
    <t>Обслуживание государственного внутреннего и муниципального долга</t>
  </si>
  <si>
    <t xml:space="preserve">НАЛОГОВЫЕ И НЕНАЛОГОВЫЕ ДОХОДЫ         </t>
  </si>
  <si>
    <t>НАЛОГИ НА ПРИБЫЛЬ, ДОХОДЫ</t>
  </si>
  <si>
    <t>Налог на доходы физических лиц</t>
  </si>
  <si>
    <t>НАЛОГИ НА ТОВАРЫ, РЕАЛИЗУЕМЫЕ НА ТЕРРИТОРИИ РФ</t>
  </si>
  <si>
    <t>Акцизы по подакцизным товарам</t>
  </si>
  <si>
    <t>НАЛОГИ НА СОВОКУПНЫЙ ДОХОД</t>
  </si>
  <si>
    <t xml:space="preserve">Единый налог на вмененный доход </t>
  </si>
  <si>
    <t xml:space="preserve">Единый сельскохозяйственный налог </t>
  </si>
  <si>
    <t>Налог с применением патентной системы</t>
  </si>
  <si>
    <t>НАЛОГИ НА ИМУЩЕСТВО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</si>
  <si>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</si>
  <si>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</si>
  <si>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ГОСУДАРСТВЕННАЯ ПОШЛИНА</t>
  </si>
  <si>
    <t>Гос. пошлина по делам, рассм. в судах общей юрисдикции, мировыми судьями</t>
  </si>
  <si>
    <t xml:space="preserve">ЗАДОЛЖЕННОСТЬ И ПЕРЕРАСЧЕТЫ ПО ОТМЕНЕННЫМ НАЛОГАМ, СБОРАМ </t>
  </si>
  <si>
    <t>Налог с продаж</t>
  </si>
  <si>
    <t>Прочие налоги и сборы (по отмененным местным налогам и сборам)</t>
  </si>
  <si>
    <t>ДОХОДЫ ОТ ИСПОЛЬЗОВАНИЯ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</si>
  <si>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</si>
  <si>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</si>
  <si>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</si>
  <si>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</si>
  <si>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</si>
  <si>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</si>
  <si>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</si>
  <si>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 (приватизация имущества)</t>
  </si>
  <si>
    <t>ШТРАФЫ, САНКЦИИ, ВОЗМЕЩЕНИЕ УЩЕРБА</t>
  </si>
  <si>
    <t>ПРОЧИЕ НЕНАЛОГОВЫЕ ДОХОДЫ, НЕВЫЯСНЕННЫЕ ПОСТУПЛЕНИЯ</t>
  </si>
  <si>
    <t>БЕЗВОЗМЕЗДНЫЕ ПОСТУПЛЕНИЯ</t>
  </si>
  <si>
    <t>БЕЗВОЗМЕЗДНЫЕ ПОСТУПЛЕНИЯ ОТ ДРУГИХ БЮДЖЕТОВ</t>
  </si>
  <si>
    <t>ВСЕГО ДОХОДОВ</t>
  </si>
  <si>
    <t>Дорожное хозяйство (дорожные фонды)</t>
  </si>
  <si>
    <t xml:space="preserve">Молодежная политика </t>
  </si>
  <si>
    <t>Высшее образование</t>
  </si>
  <si>
    <t>0405</t>
  </si>
  <si>
    <t>0703</t>
  </si>
  <si>
    <t>отклонение (факт 2017-2016)</t>
  </si>
  <si>
    <t>Дополнительное образование детей</t>
  </si>
  <si>
    <t>НАЛОГОВЫЕ ДОХОДЫ</t>
  </si>
  <si>
    <t xml:space="preserve">налог на имущество физических лиц </t>
  </si>
  <si>
    <t>налог на игорный бизнес</t>
  </si>
  <si>
    <t>земельный налог</t>
  </si>
  <si>
    <t>Сумма платежа (перерасчеты, недоимка и задолженность по соответствующему платежу, в том числе по отмененному)</t>
  </si>
  <si>
    <t>НЕНАЛОГОВЫЕ ДОХОДЫ</t>
  </si>
  <si>
    <t>Доходы от сдачи в аренду имущества, находящегося в  муниципальной собственности</t>
  </si>
  <si>
    <t xml:space="preserve">Доходы от компенсации затрат государства </t>
  </si>
  <si>
    <t>Доходы от продажи от продажи земельных участков, государственная собственность на  которые не разграничена</t>
  </si>
  <si>
    <t>Доходы от продажи от продажи земельных участков, государственная собственность на  которые  разграничена</t>
  </si>
  <si>
    <t>Прочие безвозмедные поступления</t>
  </si>
  <si>
    <t>ВОЗВРАТ СУБВЕНЦИЙ</t>
  </si>
  <si>
    <t>Сельское хозяйство и рыболовство</t>
  </si>
  <si>
    <t>Уточненный план на 2017 год</t>
  </si>
  <si>
    <t>Отчет об исполнении консолидированного бюджета  Гагаринского района Смоленской области за 1 полугодие 2017 года</t>
  </si>
  <si>
    <t>Исполнено за 1 полугодие 2017 года</t>
  </si>
  <si>
    <t>% исполнения за 1 полугодие 2017 года</t>
  </si>
  <si>
    <t>Исполнено за 1 полугодие 2016 года</t>
  </si>
  <si>
    <t>% исполнения за 1 полугодие 2016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</si>
</sst>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[$-FC19]d\ mmmm\ yyyy\ &quot;г.&quot;"/>
  </numFmts>
  <fonts count="49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>
      <alignment horizontal="left" vertical="top" wrapText="1"/>
      <protection/>
    </xf>
    <xf numFmtId="4" fontId="33" fillId="19" borderId="1">
      <alignment horizontal="right" vertical="top" shrinkToFi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" fontId="2" fillId="0" borderId="11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170" fontId="2" fillId="0" borderId="11" xfId="0" applyNumberFormat="1" applyFont="1" applyFill="1" applyBorder="1" applyAlignment="1">
      <alignment horizontal="center" vertical="center" wrapText="1"/>
    </xf>
    <xf numFmtId="170" fontId="7" fillId="0" borderId="11" xfId="0" applyNumberFormat="1" applyFont="1" applyFill="1" applyBorder="1" applyAlignment="1">
      <alignment vertical="top" wrapText="1"/>
    </xf>
    <xf numFmtId="3" fontId="7" fillId="0" borderId="11" xfId="0" applyNumberFormat="1" applyFont="1" applyFill="1" applyBorder="1" applyAlignment="1">
      <alignment horizontal="center" vertical="top" wrapText="1"/>
    </xf>
    <xf numFmtId="170" fontId="9" fillId="0" borderId="11" xfId="0" applyNumberFormat="1" applyFont="1" applyFill="1" applyBorder="1" applyAlignment="1">
      <alignment vertical="top" wrapText="1"/>
    </xf>
    <xf numFmtId="170" fontId="1" fillId="0" borderId="11" xfId="0" applyNumberFormat="1" applyFont="1" applyFill="1" applyBorder="1" applyAlignment="1">
      <alignment vertical="top" wrapText="1"/>
    </xf>
    <xf numFmtId="3" fontId="1" fillId="0" borderId="11" xfId="0" applyNumberFormat="1" applyFont="1" applyFill="1" applyBorder="1" applyAlignment="1">
      <alignment horizontal="center" vertical="top" wrapText="1"/>
    </xf>
    <xf numFmtId="170" fontId="8" fillId="0" borderId="11" xfId="0" applyNumberFormat="1" applyFont="1" applyFill="1" applyBorder="1" applyAlignment="1">
      <alignment vertical="top" wrapText="1"/>
    </xf>
    <xf numFmtId="170" fontId="2" fillId="0" borderId="11" xfId="0" applyNumberFormat="1" applyFont="1" applyFill="1" applyBorder="1" applyAlignment="1">
      <alignment vertical="top" wrapText="1"/>
    </xf>
    <xf numFmtId="3" fontId="9" fillId="0" borderId="11" xfId="0" applyNumberFormat="1" applyFont="1" applyFill="1" applyBorder="1" applyAlignment="1">
      <alignment horizontal="center" vertical="top" wrapText="1"/>
    </xf>
    <xf numFmtId="3" fontId="5" fillId="0" borderId="11" xfId="0" applyNumberFormat="1" applyFont="1" applyFill="1" applyBorder="1" applyAlignment="1">
      <alignment horizontal="center" vertical="top" wrapText="1"/>
    </xf>
    <xf numFmtId="170" fontId="2" fillId="0" borderId="11" xfId="0" applyNumberFormat="1" applyFont="1" applyFill="1" applyBorder="1" applyAlignment="1">
      <alignment vertical="center" wrapText="1"/>
    </xf>
    <xf numFmtId="165" fontId="9" fillId="0" borderId="11" xfId="0" applyNumberFormat="1" applyFont="1" applyFill="1" applyBorder="1" applyAlignment="1">
      <alignment vertical="top" wrapText="1"/>
    </xf>
    <xf numFmtId="165" fontId="1" fillId="0" borderId="1" xfId="34" applyNumberFormat="1" applyFont="1" applyFill="1" applyAlignment="1" applyProtection="1">
      <alignment vertical="top" shrinkToFit="1"/>
      <protection/>
    </xf>
    <xf numFmtId="165" fontId="1" fillId="0" borderId="11" xfId="0" applyNumberFormat="1" applyFont="1" applyFill="1" applyBorder="1" applyAlignment="1">
      <alignment vertical="top" wrapText="1"/>
    </xf>
    <xf numFmtId="170" fontId="6" fillId="0" borderId="12" xfId="0" applyNumberFormat="1" applyFont="1" applyFill="1" applyBorder="1" applyAlignment="1">
      <alignment horizontal="center" vertical="top" wrapText="1"/>
    </xf>
    <xf numFmtId="170" fontId="1" fillId="0" borderId="0" xfId="0" applyNumberFormat="1" applyFont="1" applyFill="1" applyAlignment="1">
      <alignment/>
    </xf>
    <xf numFmtId="170" fontId="3" fillId="0" borderId="13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top" wrapText="1"/>
    </xf>
    <xf numFmtId="170" fontId="5" fillId="0" borderId="13" xfId="0" applyNumberFormat="1" applyFont="1" applyFill="1" applyBorder="1" applyAlignment="1">
      <alignment horizontal="center" vertical="top" wrapText="1"/>
    </xf>
    <xf numFmtId="170" fontId="3" fillId="0" borderId="13" xfId="0" applyNumberFormat="1" applyFont="1" applyFill="1" applyBorder="1" applyAlignment="1">
      <alignment horizontal="center" vertical="top" wrapText="1"/>
    </xf>
    <xf numFmtId="170" fontId="5" fillId="0" borderId="11" xfId="0" applyNumberFormat="1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165" fontId="10" fillId="0" borderId="11" xfId="0" applyNumberFormat="1" applyFont="1" applyFill="1" applyBorder="1" applyAlignment="1">
      <alignment vertical="center" wrapText="1"/>
    </xf>
    <xf numFmtId="170" fontId="5" fillId="0" borderId="11" xfId="0" applyNumberFormat="1" applyFont="1" applyFill="1" applyBorder="1" applyAlignment="1">
      <alignment vertical="top" wrapText="1"/>
    </xf>
    <xf numFmtId="165" fontId="5" fillId="0" borderId="11" xfId="0" applyNumberFormat="1" applyFont="1" applyFill="1" applyBorder="1" applyAlignment="1">
      <alignment vertical="top" wrapText="1"/>
    </xf>
    <xf numFmtId="0" fontId="1" fillId="0" borderId="1" xfId="33" applyNumberFormat="1" applyFont="1" applyFill="1" applyAlignment="1" applyProtection="1">
      <alignment horizontal="left" vertical="top" wrapText="1"/>
      <protection/>
    </xf>
    <xf numFmtId="165" fontId="10" fillId="0" borderId="11" xfId="0" applyNumberFormat="1" applyFont="1" applyFill="1" applyBorder="1" applyAlignment="1">
      <alignment vertical="top" wrapText="1"/>
    </xf>
    <xf numFmtId="170" fontId="3" fillId="0" borderId="14" xfId="0" applyNumberFormat="1" applyFont="1" applyFill="1" applyBorder="1" applyAlignment="1">
      <alignment horizontal="center" vertical="top" wrapText="1"/>
    </xf>
    <xf numFmtId="3" fontId="1" fillId="0" borderId="14" xfId="0" applyNumberFormat="1" applyFont="1" applyFill="1" applyBorder="1" applyAlignment="1">
      <alignment vertical="top"/>
    </xf>
    <xf numFmtId="170" fontId="1" fillId="0" borderId="14" xfId="0" applyNumberFormat="1" applyFont="1" applyFill="1" applyBorder="1" applyAlignment="1">
      <alignment vertical="top"/>
    </xf>
    <xf numFmtId="170" fontId="2" fillId="0" borderId="14" xfId="0" applyNumberFormat="1" applyFont="1" applyFill="1" applyBorder="1" applyAlignment="1">
      <alignment horizontal="center" vertical="top" wrapText="1"/>
    </xf>
    <xf numFmtId="170" fontId="3" fillId="0" borderId="11" xfId="0" applyNumberFormat="1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170" fontId="3" fillId="0" borderId="11" xfId="0" applyNumberFormat="1" applyFont="1" applyFill="1" applyBorder="1" applyAlignment="1">
      <alignment horizontal="center" vertical="center" wrapText="1"/>
    </xf>
    <xf numFmtId="170" fontId="5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70" fontId="1" fillId="0" borderId="11" xfId="0" applyNumberFormat="1" applyFont="1" applyFill="1" applyBorder="1" applyAlignment="1">
      <alignment horizontal="center" vertical="center" wrapText="1"/>
    </xf>
    <xf numFmtId="170" fontId="2" fillId="0" borderId="0" xfId="0" applyNumberFormat="1" applyFont="1" applyFill="1" applyAlignment="1">
      <alignment vertical="center" wrapText="1"/>
    </xf>
    <xf numFmtId="3" fontId="2" fillId="0" borderId="0" xfId="0" applyNumberFormat="1" applyFont="1" applyFill="1" applyAlignment="1">
      <alignment horizontal="right" vertical="top" wrapText="1"/>
    </xf>
    <xf numFmtId="170" fontId="2" fillId="0" borderId="0" xfId="0" applyNumberFormat="1" applyFont="1" applyFill="1" applyAlignment="1">
      <alignment horizontal="right" vertical="top" wrapText="1"/>
    </xf>
    <xf numFmtId="170" fontId="3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 applyAlignment="1">
      <alignment horizontal="right" vertical="top" wrapText="1"/>
    </xf>
    <xf numFmtId="170" fontId="1" fillId="0" borderId="0" xfId="0" applyNumberFormat="1" applyFont="1" applyFill="1" applyAlignment="1">
      <alignment vertical="top"/>
    </xf>
    <xf numFmtId="3" fontId="1" fillId="0" borderId="0" xfId="0" applyNumberFormat="1" applyFont="1" applyFill="1" applyAlignment="1">
      <alignment vertical="top"/>
    </xf>
    <xf numFmtId="3" fontId="1" fillId="0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view="pageBreakPreview" zoomScaleSheetLayoutView="100" zoomScalePageLayoutView="0" workbookViewId="0" topLeftCell="A1">
      <pane xSplit="2" ySplit="2" topLeftCell="C3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6" sqref="M6"/>
    </sheetView>
  </sheetViews>
  <sheetFormatPr defaultColWidth="9.00390625" defaultRowHeight="12.75"/>
  <cols>
    <col min="1" max="1" width="44.875" style="19" customWidth="1"/>
    <col min="2" max="2" width="8.25390625" style="53" customWidth="1"/>
    <col min="3" max="3" width="11.125" style="19" customWidth="1"/>
    <col min="4" max="4" width="10.25390625" style="19" customWidth="1"/>
    <col min="5" max="5" width="10.625" style="19" customWidth="1"/>
    <col min="6" max="6" width="10.25390625" style="19" customWidth="1"/>
    <col min="7" max="7" width="10.875" style="19" customWidth="1"/>
    <col min="8" max="8" width="10.625" style="19" customWidth="1"/>
    <col min="9" max="16384" width="9.125" style="19" customWidth="1"/>
  </cols>
  <sheetData>
    <row r="1" spans="1:8" ht="36" customHeight="1">
      <c r="A1" s="18" t="s">
        <v>141</v>
      </c>
      <c r="B1" s="18"/>
      <c r="C1" s="18"/>
      <c r="D1" s="18"/>
      <c r="E1" s="18"/>
      <c r="F1" s="18"/>
      <c r="G1" s="18"/>
      <c r="H1" s="18"/>
    </row>
    <row r="2" spans="1:8" ht="63.75">
      <c r="A2" s="20" t="s">
        <v>0</v>
      </c>
      <c r="B2" s="21" t="s">
        <v>1</v>
      </c>
      <c r="C2" s="22" t="s">
        <v>140</v>
      </c>
      <c r="D2" s="22" t="s">
        <v>142</v>
      </c>
      <c r="E2" s="23" t="s">
        <v>143</v>
      </c>
      <c r="F2" s="22" t="s">
        <v>144</v>
      </c>
      <c r="G2" s="23" t="s">
        <v>125</v>
      </c>
      <c r="H2" s="23" t="s">
        <v>145</v>
      </c>
    </row>
    <row r="3" spans="1:8" ht="14.25">
      <c r="A3" s="24" t="s">
        <v>89</v>
      </c>
      <c r="B3" s="25">
        <v>10000</v>
      </c>
      <c r="C3" s="26">
        <f>C4+C25</f>
        <v>444896.8</v>
      </c>
      <c r="D3" s="26">
        <f>D4+D25</f>
        <v>229071</v>
      </c>
      <c r="E3" s="26">
        <f aca="true" t="shared" si="0" ref="E3:E45">D3/C3*100</f>
        <v>51.48856993352167</v>
      </c>
      <c r="F3" s="26">
        <f>F4+F25</f>
        <v>175846.78999999998</v>
      </c>
      <c r="G3" s="26">
        <f>D3-F3</f>
        <v>53224.21000000002</v>
      </c>
      <c r="H3" s="26">
        <v>54.1</v>
      </c>
    </row>
    <row r="4" spans="1:8" ht="12.75">
      <c r="A4" s="27" t="s">
        <v>127</v>
      </c>
      <c r="B4" s="13"/>
      <c r="C4" s="28">
        <f>C5+C7+C9+C13+C17+C19+C22</f>
        <v>418233.2</v>
      </c>
      <c r="D4" s="28">
        <f>D5+D7+D9+D13+D17+D19+D22</f>
        <v>211604.09</v>
      </c>
      <c r="E4" s="28">
        <f t="shared" si="0"/>
        <v>50.594761487132054</v>
      </c>
      <c r="F4" s="28">
        <f>F5+F7+F9+F13+F17+F19+F22</f>
        <v>151653.52999999997</v>
      </c>
      <c r="G4" s="28">
        <f>D4-F4</f>
        <v>59950.56000000003</v>
      </c>
      <c r="H4" s="28">
        <v>51.1</v>
      </c>
    </row>
    <row r="5" spans="1:8" ht="13.5">
      <c r="A5" s="5" t="s">
        <v>90</v>
      </c>
      <c r="B5" s="6">
        <v>10100</v>
      </c>
      <c r="C5" s="15">
        <f>C6</f>
        <v>323874.4</v>
      </c>
      <c r="D5" s="15">
        <f>D6</f>
        <v>172453.5</v>
      </c>
      <c r="E5" s="15">
        <f t="shared" si="0"/>
        <v>53.24703033027618</v>
      </c>
      <c r="F5" s="15">
        <f>F6</f>
        <v>111490.52</v>
      </c>
      <c r="G5" s="15">
        <f>D4-F4</f>
        <v>59950.56000000003</v>
      </c>
      <c r="H5" s="15">
        <v>56</v>
      </c>
    </row>
    <row r="6" spans="1:8" ht="12.75">
      <c r="A6" s="8" t="s">
        <v>91</v>
      </c>
      <c r="B6" s="9">
        <v>10102</v>
      </c>
      <c r="C6" s="16">
        <v>323874.4</v>
      </c>
      <c r="D6" s="16">
        <v>172453.5</v>
      </c>
      <c r="E6" s="17">
        <f t="shared" si="0"/>
        <v>53.24703033027618</v>
      </c>
      <c r="F6" s="17">
        <v>111490.52</v>
      </c>
      <c r="G6" s="15">
        <f aca="true" t="shared" si="1" ref="G6:G42">D5-F5</f>
        <v>60962.979999999996</v>
      </c>
      <c r="H6" s="17">
        <v>56</v>
      </c>
    </row>
    <row r="7" spans="1:8" ht="27">
      <c r="A7" s="10" t="s">
        <v>92</v>
      </c>
      <c r="B7" s="2">
        <v>10300</v>
      </c>
      <c r="C7" s="17">
        <f>C8</f>
        <v>13760</v>
      </c>
      <c r="D7" s="17">
        <v>6932.7</v>
      </c>
      <c r="E7" s="17">
        <f t="shared" si="0"/>
        <v>50.38299418604652</v>
      </c>
      <c r="F7" s="17">
        <f>F8</f>
        <v>8209.28</v>
      </c>
      <c r="G7" s="15">
        <f t="shared" si="1"/>
        <v>60962.979999999996</v>
      </c>
      <c r="H7" s="17">
        <v>70.3</v>
      </c>
    </row>
    <row r="8" spans="1:8" ht="12.75">
      <c r="A8" s="11" t="s">
        <v>93</v>
      </c>
      <c r="B8" s="1">
        <v>10302</v>
      </c>
      <c r="C8" s="16">
        <v>13760</v>
      </c>
      <c r="D8" s="16">
        <v>3455.66</v>
      </c>
      <c r="E8" s="17">
        <f t="shared" si="0"/>
        <v>25.113808139534882</v>
      </c>
      <c r="F8" s="17">
        <v>8209.28</v>
      </c>
      <c r="G8" s="15">
        <f t="shared" si="1"/>
        <v>-1276.5800000000008</v>
      </c>
      <c r="H8" s="17">
        <v>70.3</v>
      </c>
    </row>
    <row r="9" spans="1:8" ht="13.5">
      <c r="A9" s="5" t="s">
        <v>94</v>
      </c>
      <c r="B9" s="6">
        <v>10500</v>
      </c>
      <c r="C9" s="15">
        <f>C10+C11+C12</f>
        <v>25381</v>
      </c>
      <c r="D9" s="15">
        <f>D10+D11+D12</f>
        <v>13850.16</v>
      </c>
      <c r="E9" s="15">
        <f t="shared" si="0"/>
        <v>54.569008313305225</v>
      </c>
      <c r="F9" s="15">
        <f>F10+F11+F12</f>
        <v>12349.949999999999</v>
      </c>
      <c r="G9" s="15">
        <f t="shared" si="1"/>
        <v>-4753.620000000001</v>
      </c>
      <c r="H9" s="15">
        <v>42.3</v>
      </c>
    </row>
    <row r="10" spans="1:8" ht="12.75">
      <c r="A10" s="8" t="s">
        <v>95</v>
      </c>
      <c r="B10" s="9">
        <v>10502</v>
      </c>
      <c r="C10" s="16">
        <v>19252.6</v>
      </c>
      <c r="D10" s="16">
        <v>8731.6</v>
      </c>
      <c r="E10" s="17">
        <f t="shared" si="0"/>
        <v>45.35283546118447</v>
      </c>
      <c r="F10" s="17">
        <v>9688</v>
      </c>
      <c r="G10" s="15">
        <f t="shared" si="1"/>
        <v>1500.210000000001</v>
      </c>
      <c r="H10" s="17">
        <v>40.4</v>
      </c>
    </row>
    <row r="11" spans="1:8" ht="12.75">
      <c r="A11" s="8" t="s">
        <v>96</v>
      </c>
      <c r="B11" s="9">
        <v>10503</v>
      </c>
      <c r="C11" s="16">
        <v>343.8</v>
      </c>
      <c r="D11" s="16">
        <v>1596.23</v>
      </c>
      <c r="E11" s="17">
        <f t="shared" si="0"/>
        <v>464.29028504944733</v>
      </c>
      <c r="F11" s="17">
        <v>304.97</v>
      </c>
      <c r="G11" s="15">
        <f t="shared" si="1"/>
        <v>-956.3999999999996</v>
      </c>
      <c r="H11" s="17">
        <v>342.7</v>
      </c>
    </row>
    <row r="12" spans="1:8" ht="12.75">
      <c r="A12" s="8" t="s">
        <v>97</v>
      </c>
      <c r="B12" s="9">
        <v>10504</v>
      </c>
      <c r="C12" s="16">
        <v>5784.6</v>
      </c>
      <c r="D12" s="16">
        <v>3522.33</v>
      </c>
      <c r="E12" s="17">
        <f t="shared" si="0"/>
        <v>60.89150503059848</v>
      </c>
      <c r="F12" s="17">
        <v>2356.98</v>
      </c>
      <c r="G12" s="15">
        <f t="shared" si="1"/>
        <v>1291.26</v>
      </c>
      <c r="H12" s="17">
        <v>46.4</v>
      </c>
    </row>
    <row r="13" spans="1:8" ht="13.5">
      <c r="A13" s="5" t="s">
        <v>98</v>
      </c>
      <c r="B13" s="6">
        <v>10600</v>
      </c>
      <c r="C13" s="15">
        <f>C14+C15+C16</f>
        <v>46727.8</v>
      </c>
      <c r="D13" s="15">
        <f>D14+D15+D16</f>
        <v>15929.15</v>
      </c>
      <c r="E13" s="15">
        <f t="shared" si="0"/>
        <v>34.089235958037825</v>
      </c>
      <c r="F13" s="15">
        <f>F14+F15+F16</f>
        <v>16187.33</v>
      </c>
      <c r="G13" s="15">
        <f t="shared" si="1"/>
        <v>1165.35</v>
      </c>
      <c r="H13" s="15">
        <v>32.3</v>
      </c>
    </row>
    <row r="14" spans="1:8" ht="12.75">
      <c r="A14" s="8" t="s">
        <v>128</v>
      </c>
      <c r="B14" s="9">
        <v>10601</v>
      </c>
      <c r="C14" s="16">
        <v>6850</v>
      </c>
      <c r="D14" s="16">
        <v>844.76</v>
      </c>
      <c r="E14" s="17">
        <f t="shared" si="0"/>
        <v>12.332262773722627</v>
      </c>
      <c r="F14" s="17">
        <v>238.4</v>
      </c>
      <c r="G14" s="15">
        <f t="shared" si="1"/>
        <v>-258.1800000000003</v>
      </c>
      <c r="H14" s="17">
        <v>3.2</v>
      </c>
    </row>
    <row r="15" spans="1:8" ht="12.75">
      <c r="A15" s="8" t="s">
        <v>129</v>
      </c>
      <c r="B15" s="9">
        <v>10605</v>
      </c>
      <c r="C15" s="17">
        <v>84</v>
      </c>
      <c r="D15" s="17">
        <v>42</v>
      </c>
      <c r="E15" s="17">
        <f t="shared" si="0"/>
        <v>50</v>
      </c>
      <c r="F15" s="17">
        <v>42</v>
      </c>
      <c r="G15" s="15">
        <f t="shared" si="1"/>
        <v>606.36</v>
      </c>
      <c r="H15" s="17">
        <v>50</v>
      </c>
    </row>
    <row r="16" spans="1:8" ht="12.75">
      <c r="A16" s="8" t="s">
        <v>130</v>
      </c>
      <c r="B16" s="9">
        <v>10606</v>
      </c>
      <c r="C16" s="16">
        <v>39793.8</v>
      </c>
      <c r="D16" s="16">
        <v>15042.39</v>
      </c>
      <c r="E16" s="17">
        <f t="shared" si="0"/>
        <v>37.80083832154757</v>
      </c>
      <c r="F16" s="17">
        <v>15906.93</v>
      </c>
      <c r="G16" s="15">
        <f t="shared" si="1"/>
        <v>0</v>
      </c>
      <c r="H16" s="17">
        <v>37.4</v>
      </c>
    </row>
    <row r="17" spans="1:8" ht="40.5">
      <c r="A17" s="5" t="s">
        <v>99</v>
      </c>
      <c r="B17" s="6">
        <v>10700</v>
      </c>
      <c r="C17" s="15">
        <f>C18</f>
        <v>4157.8</v>
      </c>
      <c r="D17" s="15">
        <f>D18</f>
        <v>1067.53</v>
      </c>
      <c r="E17" s="15">
        <f t="shared" si="0"/>
        <v>25.675357160036555</v>
      </c>
      <c r="F17" s="15">
        <f>F18</f>
        <v>1353.72</v>
      </c>
      <c r="G17" s="15">
        <f t="shared" si="1"/>
        <v>-864.5400000000009</v>
      </c>
      <c r="H17" s="15">
        <v>38</v>
      </c>
    </row>
    <row r="18" spans="1:8" ht="25.5">
      <c r="A18" s="8" t="s">
        <v>100</v>
      </c>
      <c r="B18" s="9">
        <v>10701</v>
      </c>
      <c r="C18" s="16">
        <v>4157.8</v>
      </c>
      <c r="D18" s="16">
        <v>1067.53</v>
      </c>
      <c r="E18" s="17">
        <f t="shared" si="0"/>
        <v>25.675357160036555</v>
      </c>
      <c r="F18" s="17">
        <v>1353.72</v>
      </c>
      <c r="G18" s="15">
        <f t="shared" si="1"/>
        <v>-286.19000000000005</v>
      </c>
      <c r="H18" s="17">
        <v>38</v>
      </c>
    </row>
    <row r="19" spans="1:8" ht="13.5">
      <c r="A19" s="5" t="s">
        <v>101</v>
      </c>
      <c r="B19" s="6">
        <v>10800</v>
      </c>
      <c r="C19" s="15">
        <f>SUM(C20:C21)</f>
        <v>4300</v>
      </c>
      <c r="D19" s="15">
        <f>SUM(D20:D21)</f>
        <v>1351.93</v>
      </c>
      <c r="E19" s="15">
        <f t="shared" si="0"/>
        <v>31.440232558139535</v>
      </c>
      <c r="F19" s="15">
        <f>SUM(F20:F21)</f>
        <v>2047.9</v>
      </c>
      <c r="G19" s="15">
        <f t="shared" si="1"/>
        <v>-286.19000000000005</v>
      </c>
      <c r="H19" s="15">
        <v>63.8</v>
      </c>
    </row>
    <row r="20" spans="1:8" ht="25.5">
      <c r="A20" s="8" t="s">
        <v>102</v>
      </c>
      <c r="B20" s="9">
        <v>10803</v>
      </c>
      <c r="C20" s="16">
        <v>4300</v>
      </c>
      <c r="D20" s="16">
        <v>1346.93</v>
      </c>
      <c r="E20" s="17">
        <f t="shared" si="0"/>
        <v>31.323953488372098</v>
      </c>
      <c r="F20" s="17">
        <v>2047.9</v>
      </c>
      <c r="G20" s="15">
        <f t="shared" si="1"/>
        <v>-695.97</v>
      </c>
      <c r="H20" s="17">
        <v>63.8</v>
      </c>
    </row>
    <row r="21" spans="1:8" ht="38.25">
      <c r="A21" s="29" t="s">
        <v>131</v>
      </c>
      <c r="B21" s="9">
        <v>10807</v>
      </c>
      <c r="C21" s="16">
        <v>0</v>
      </c>
      <c r="D21" s="16">
        <v>5</v>
      </c>
      <c r="E21" s="17">
        <v>0</v>
      </c>
      <c r="F21" s="17">
        <v>0</v>
      </c>
      <c r="G21" s="15">
        <f t="shared" si="1"/>
        <v>-700.97</v>
      </c>
      <c r="H21" s="17">
        <v>0</v>
      </c>
    </row>
    <row r="22" spans="1:8" ht="27">
      <c r="A22" s="5" t="s">
        <v>103</v>
      </c>
      <c r="B22" s="6">
        <v>10900</v>
      </c>
      <c r="C22" s="15">
        <f>SUM(C23:C24)</f>
        <v>32.2</v>
      </c>
      <c r="D22" s="15">
        <f>SUM(D23:D24)</f>
        <v>19.12</v>
      </c>
      <c r="E22" s="17">
        <f>D22/C22*100</f>
        <v>59.378881987577635</v>
      </c>
      <c r="F22" s="15">
        <f>F23+F24</f>
        <v>14.830000000000002</v>
      </c>
      <c r="G22" s="15">
        <f t="shared" si="1"/>
        <v>5</v>
      </c>
      <c r="H22" s="17">
        <v>19</v>
      </c>
    </row>
    <row r="23" spans="1:8" ht="12.75">
      <c r="A23" s="8" t="s">
        <v>104</v>
      </c>
      <c r="B23" s="9">
        <v>10906</v>
      </c>
      <c r="C23" s="16">
        <v>31.2</v>
      </c>
      <c r="D23" s="16">
        <v>18.8</v>
      </c>
      <c r="E23" s="17">
        <f>D23/C23*100</f>
        <v>60.25641025641026</v>
      </c>
      <c r="F23" s="17">
        <f>5.4+0.8</f>
        <v>6.2</v>
      </c>
      <c r="G23" s="15">
        <f t="shared" si="1"/>
        <v>4.289999999999999</v>
      </c>
      <c r="H23" s="17">
        <v>12.2</v>
      </c>
    </row>
    <row r="24" spans="1:8" ht="25.5">
      <c r="A24" s="8" t="s">
        <v>105</v>
      </c>
      <c r="B24" s="9">
        <v>10907</v>
      </c>
      <c r="C24" s="16">
        <v>1</v>
      </c>
      <c r="D24" s="16">
        <v>0.32</v>
      </c>
      <c r="E24" s="17">
        <f>D24/C24*100</f>
        <v>32</v>
      </c>
      <c r="F24" s="17">
        <v>8.63</v>
      </c>
      <c r="G24" s="15">
        <f t="shared" si="1"/>
        <v>12.600000000000001</v>
      </c>
      <c r="H24" s="17">
        <v>32</v>
      </c>
    </row>
    <row r="25" spans="1:8" ht="12.75">
      <c r="A25" s="27" t="s">
        <v>132</v>
      </c>
      <c r="B25" s="13"/>
      <c r="C25" s="28">
        <f>C26+C31+C33+C35+C39+C40</f>
        <v>26663.6</v>
      </c>
      <c r="D25" s="28">
        <f>D26+D31+D33+D35+D39+D40</f>
        <v>17466.91</v>
      </c>
      <c r="E25" s="28">
        <f t="shared" si="0"/>
        <v>65.5084459712867</v>
      </c>
      <c r="F25" s="28">
        <f>F26+F31+F33+F35+F39+F40</f>
        <v>24193.260000000002</v>
      </c>
      <c r="G25" s="15">
        <f t="shared" si="1"/>
        <v>-8.31</v>
      </c>
      <c r="H25" s="28">
        <v>85.4</v>
      </c>
    </row>
    <row r="26" spans="1:8" ht="40.5">
      <c r="A26" s="5" t="s">
        <v>106</v>
      </c>
      <c r="B26" s="6">
        <v>11100</v>
      </c>
      <c r="C26" s="15">
        <f>C27+C30</f>
        <v>16929</v>
      </c>
      <c r="D26" s="15">
        <f>D27+D30</f>
        <v>10187.6</v>
      </c>
      <c r="E26" s="15">
        <f t="shared" si="0"/>
        <v>60.17839210821667</v>
      </c>
      <c r="F26" s="15">
        <f>F27+F30</f>
        <v>13316.470000000001</v>
      </c>
      <c r="G26" s="15">
        <f t="shared" si="1"/>
        <v>-6726.350000000002</v>
      </c>
      <c r="H26" s="15">
        <v>77.8</v>
      </c>
    </row>
    <row r="27" spans="1:8" ht="25.5">
      <c r="A27" s="8" t="s">
        <v>133</v>
      </c>
      <c r="B27" s="9">
        <v>11105</v>
      </c>
      <c r="C27" s="17">
        <f>C28+C29</f>
        <v>16926</v>
      </c>
      <c r="D27" s="17">
        <f>D28+D29</f>
        <v>10078.1</v>
      </c>
      <c r="E27" s="15">
        <f t="shared" si="0"/>
        <v>59.54212454212454</v>
      </c>
      <c r="F27" s="17">
        <f>F28+F29</f>
        <v>13294.470000000001</v>
      </c>
      <c r="G27" s="15">
        <f t="shared" si="1"/>
        <v>-3128.870000000001</v>
      </c>
      <c r="H27" s="15">
        <v>77.7</v>
      </c>
    </row>
    <row r="28" spans="1:8" ht="25.5">
      <c r="A28" s="7" t="s">
        <v>107</v>
      </c>
      <c r="B28" s="12">
        <v>11105</v>
      </c>
      <c r="C28" s="15">
        <v>12168.4</v>
      </c>
      <c r="D28" s="15">
        <f>7908+7.6</f>
        <v>7915.6</v>
      </c>
      <c r="E28" s="15">
        <f t="shared" si="0"/>
        <v>65.05045856480722</v>
      </c>
      <c r="F28" s="15">
        <f>10477.27+8.4</f>
        <v>10485.67</v>
      </c>
      <c r="G28" s="15">
        <f t="shared" si="1"/>
        <v>-3216.370000000001</v>
      </c>
      <c r="H28" s="15">
        <v>81.9</v>
      </c>
    </row>
    <row r="29" spans="1:8" ht="12.75">
      <c r="A29" s="7" t="s">
        <v>108</v>
      </c>
      <c r="B29" s="12">
        <v>11105</v>
      </c>
      <c r="C29" s="15">
        <v>4757.6</v>
      </c>
      <c r="D29" s="15">
        <v>2162.5</v>
      </c>
      <c r="E29" s="15">
        <f t="shared" si="0"/>
        <v>45.453590045401036</v>
      </c>
      <c r="F29" s="15">
        <v>2808.8</v>
      </c>
      <c r="G29" s="15">
        <f t="shared" si="1"/>
        <v>-2570.0699999999997</v>
      </c>
      <c r="H29" s="15">
        <v>65.1</v>
      </c>
    </row>
    <row r="30" spans="1:8" ht="12.75">
      <c r="A30" s="8" t="s">
        <v>109</v>
      </c>
      <c r="B30" s="9">
        <v>11107</v>
      </c>
      <c r="C30" s="17">
        <v>3</v>
      </c>
      <c r="D30" s="17">
        <v>109.5</v>
      </c>
      <c r="E30" s="15">
        <f t="shared" si="0"/>
        <v>3650</v>
      </c>
      <c r="F30" s="17">
        <v>22</v>
      </c>
      <c r="G30" s="15">
        <f t="shared" si="1"/>
        <v>-646.3000000000002</v>
      </c>
      <c r="H30" s="15">
        <v>733.3</v>
      </c>
    </row>
    <row r="31" spans="1:8" ht="27">
      <c r="A31" s="5" t="s">
        <v>110</v>
      </c>
      <c r="B31" s="6">
        <v>11200</v>
      </c>
      <c r="C31" s="15">
        <f>C32</f>
        <v>2374.3</v>
      </c>
      <c r="D31" s="15">
        <f>D32</f>
        <v>1021.15</v>
      </c>
      <c r="E31" s="15">
        <f t="shared" si="0"/>
        <v>43.00846565303457</v>
      </c>
      <c r="F31" s="15">
        <f>F32</f>
        <v>1787.38</v>
      </c>
      <c r="G31" s="15">
        <f t="shared" si="1"/>
        <v>87.5</v>
      </c>
      <c r="H31" s="15">
        <v>184.2</v>
      </c>
    </row>
    <row r="32" spans="1:8" ht="25.5">
      <c r="A32" s="8" t="s">
        <v>111</v>
      </c>
      <c r="B32" s="9">
        <v>11201</v>
      </c>
      <c r="C32" s="16">
        <v>2374.3</v>
      </c>
      <c r="D32" s="16">
        <v>1021.15</v>
      </c>
      <c r="E32" s="17">
        <f t="shared" si="0"/>
        <v>43.00846565303457</v>
      </c>
      <c r="F32" s="17">
        <v>1787.38</v>
      </c>
      <c r="G32" s="15">
        <f t="shared" si="1"/>
        <v>-766.2300000000001</v>
      </c>
      <c r="H32" s="17">
        <v>184.2</v>
      </c>
    </row>
    <row r="33" spans="1:8" ht="27">
      <c r="A33" s="5" t="s">
        <v>112</v>
      </c>
      <c r="B33" s="13">
        <v>11300</v>
      </c>
      <c r="C33" s="17">
        <f>C34</f>
        <v>1226.1</v>
      </c>
      <c r="D33" s="17">
        <f>D34</f>
        <v>292.6</v>
      </c>
      <c r="E33" s="17">
        <f>D33/C33*100</f>
        <v>23.86428513171846</v>
      </c>
      <c r="F33" s="17">
        <f>F34</f>
        <v>511.36</v>
      </c>
      <c r="G33" s="15">
        <f t="shared" si="1"/>
        <v>-766.2300000000001</v>
      </c>
      <c r="H33" s="17">
        <v>88.3</v>
      </c>
    </row>
    <row r="34" spans="1:8" ht="12.75">
      <c r="A34" s="8" t="s">
        <v>134</v>
      </c>
      <c r="B34" s="9">
        <v>11302</v>
      </c>
      <c r="C34" s="16">
        <v>1226.1</v>
      </c>
      <c r="D34" s="16">
        <v>292.6</v>
      </c>
      <c r="E34" s="17">
        <f>D34/C34*100</f>
        <v>23.86428513171846</v>
      </c>
      <c r="F34" s="17">
        <v>511.36</v>
      </c>
      <c r="G34" s="15">
        <f t="shared" si="1"/>
        <v>-218.76</v>
      </c>
      <c r="H34" s="17">
        <v>88.3</v>
      </c>
    </row>
    <row r="35" spans="1:8" ht="27">
      <c r="A35" s="5" t="s">
        <v>113</v>
      </c>
      <c r="B35" s="6">
        <v>11400</v>
      </c>
      <c r="C35" s="15">
        <f>C36+C37+C38</f>
        <v>1275</v>
      </c>
      <c r="D35" s="15">
        <f>D36+D37+D38</f>
        <v>3788.7999999999997</v>
      </c>
      <c r="E35" s="15">
        <f t="shared" si="0"/>
        <v>297.16078431372546</v>
      </c>
      <c r="F35" s="15">
        <f>F36+F37+F38</f>
        <v>6538.65</v>
      </c>
      <c r="G35" s="15">
        <f t="shared" si="1"/>
        <v>-218.76</v>
      </c>
      <c r="H35" s="15">
        <v>157.8</v>
      </c>
    </row>
    <row r="36" spans="1:8" ht="25.5">
      <c r="A36" s="8" t="s">
        <v>114</v>
      </c>
      <c r="B36" s="9">
        <v>11402</v>
      </c>
      <c r="C36" s="16">
        <v>0</v>
      </c>
      <c r="D36" s="16">
        <v>299.2</v>
      </c>
      <c r="E36" s="17">
        <v>0</v>
      </c>
      <c r="F36" s="17">
        <v>1183.45</v>
      </c>
      <c r="G36" s="15">
        <f t="shared" si="1"/>
        <v>-2749.85</v>
      </c>
      <c r="H36" s="17">
        <v>118.5</v>
      </c>
    </row>
    <row r="37" spans="1:8" ht="38.25">
      <c r="A37" s="11" t="s">
        <v>135</v>
      </c>
      <c r="B37" s="9">
        <v>11406</v>
      </c>
      <c r="C37" s="16">
        <v>0</v>
      </c>
      <c r="D37" s="16">
        <v>3489.6</v>
      </c>
      <c r="E37" s="17">
        <v>0</v>
      </c>
      <c r="F37" s="17">
        <v>5355.2</v>
      </c>
      <c r="G37" s="15">
        <f t="shared" si="1"/>
        <v>-884.25</v>
      </c>
      <c r="H37" s="17">
        <v>223.5</v>
      </c>
    </row>
    <row r="38" spans="1:8" ht="38.25">
      <c r="A38" s="11" t="s">
        <v>136</v>
      </c>
      <c r="B38" s="9">
        <v>11406</v>
      </c>
      <c r="C38" s="16">
        <v>1275</v>
      </c>
      <c r="D38" s="16">
        <v>0</v>
      </c>
      <c r="E38" s="17">
        <f>D38/C38*100</f>
        <v>0</v>
      </c>
      <c r="F38" s="17">
        <v>0</v>
      </c>
      <c r="G38" s="15">
        <f t="shared" si="1"/>
        <v>-1865.6</v>
      </c>
      <c r="H38" s="17">
        <v>0</v>
      </c>
    </row>
    <row r="39" spans="1:8" ht="27">
      <c r="A39" s="5" t="s">
        <v>115</v>
      </c>
      <c r="B39" s="6">
        <v>11600</v>
      </c>
      <c r="C39" s="16">
        <v>4859.2</v>
      </c>
      <c r="D39" s="16">
        <v>2104.77</v>
      </c>
      <c r="E39" s="15">
        <f t="shared" si="0"/>
        <v>43.31515475798485</v>
      </c>
      <c r="F39" s="15">
        <v>2026.9</v>
      </c>
      <c r="G39" s="15">
        <f t="shared" si="1"/>
        <v>0</v>
      </c>
      <c r="H39" s="15">
        <v>36.8</v>
      </c>
    </row>
    <row r="40" spans="1:8" ht="27">
      <c r="A40" s="5" t="s">
        <v>116</v>
      </c>
      <c r="B40" s="6">
        <v>11700</v>
      </c>
      <c r="C40" s="16">
        <v>0</v>
      </c>
      <c r="D40" s="16">
        <v>71.99</v>
      </c>
      <c r="E40" s="17">
        <v>0</v>
      </c>
      <c r="F40" s="15">
        <v>12.5</v>
      </c>
      <c r="G40" s="15">
        <f t="shared" si="1"/>
        <v>77.86999999999989</v>
      </c>
      <c r="H40" s="17">
        <v>0</v>
      </c>
    </row>
    <row r="41" spans="1:8" ht="12.75">
      <c r="A41" s="27" t="s">
        <v>117</v>
      </c>
      <c r="B41" s="13">
        <v>20000</v>
      </c>
      <c r="C41" s="28">
        <f>SUM(C42:C44)</f>
        <v>466542.28</v>
      </c>
      <c r="D41" s="28">
        <f>SUM(D42:D44)</f>
        <v>261568.33</v>
      </c>
      <c r="E41" s="28">
        <f t="shared" si="0"/>
        <v>56.06530023388233</v>
      </c>
      <c r="F41" s="28">
        <f>F42+F43+F44</f>
        <v>244029.88</v>
      </c>
      <c r="G41" s="28">
        <f>D41-F41</f>
        <v>17538.449999999983</v>
      </c>
      <c r="H41" s="28">
        <v>54.7</v>
      </c>
    </row>
    <row r="42" spans="1:8" ht="25.5">
      <c r="A42" s="8" t="s">
        <v>118</v>
      </c>
      <c r="B42" s="9">
        <v>20200</v>
      </c>
      <c r="C42" s="16">
        <v>466492.28</v>
      </c>
      <c r="D42" s="16">
        <v>261349.93</v>
      </c>
      <c r="E42" s="17">
        <f t="shared" si="0"/>
        <v>56.02449198087479</v>
      </c>
      <c r="F42" s="17">
        <v>243818.73</v>
      </c>
      <c r="G42" s="15">
        <f t="shared" si="1"/>
        <v>17538.449999999983</v>
      </c>
      <c r="H42" s="17">
        <v>54.7</v>
      </c>
    </row>
    <row r="43" spans="1:8" ht="12.75">
      <c r="A43" s="8" t="s">
        <v>137</v>
      </c>
      <c r="B43" s="9">
        <v>20700</v>
      </c>
      <c r="C43" s="17">
        <v>50</v>
      </c>
      <c r="D43" s="17">
        <v>265</v>
      </c>
      <c r="E43" s="17">
        <v>0</v>
      </c>
      <c r="F43" s="17">
        <f>58+250</f>
        <v>308</v>
      </c>
      <c r="G43" s="15">
        <f>D43-F43</f>
        <v>-43</v>
      </c>
      <c r="H43" s="17">
        <v>0</v>
      </c>
    </row>
    <row r="44" spans="1:8" ht="12.75">
      <c r="A44" s="8" t="s">
        <v>138</v>
      </c>
      <c r="B44" s="9">
        <v>21900</v>
      </c>
      <c r="C44" s="17">
        <v>0</v>
      </c>
      <c r="D44" s="17">
        <v>-46.6</v>
      </c>
      <c r="E44" s="17">
        <v>0</v>
      </c>
      <c r="F44" s="17">
        <v>-96.85</v>
      </c>
      <c r="G44" s="15">
        <f>D44-F44</f>
        <v>50.24999999999999</v>
      </c>
      <c r="H44" s="17">
        <v>0</v>
      </c>
    </row>
    <row r="45" spans="1:8" ht="14.25">
      <c r="A45" s="27" t="s">
        <v>119</v>
      </c>
      <c r="B45" s="13">
        <v>85000</v>
      </c>
      <c r="C45" s="30">
        <f>C3+C41</f>
        <v>911439.0800000001</v>
      </c>
      <c r="D45" s="30">
        <f>D3+D41</f>
        <v>490639.32999999996</v>
      </c>
      <c r="E45" s="30">
        <f t="shared" si="0"/>
        <v>53.83128074780378</v>
      </c>
      <c r="F45" s="30">
        <f>F3+F41</f>
        <v>419876.67</v>
      </c>
      <c r="G45" s="30">
        <f>G3+G41</f>
        <v>70762.66</v>
      </c>
      <c r="H45" s="30">
        <v>54.4</v>
      </c>
    </row>
    <row r="46" spans="1:8" ht="12.75">
      <c r="A46" s="31" t="s">
        <v>2</v>
      </c>
      <c r="B46" s="32"/>
      <c r="C46" s="33"/>
      <c r="D46" s="33"/>
      <c r="E46" s="33"/>
      <c r="F46" s="33"/>
      <c r="G46" s="34"/>
      <c r="H46" s="33"/>
    </row>
    <row r="47" spans="1:8" ht="12.75">
      <c r="A47" s="35" t="s">
        <v>3</v>
      </c>
      <c r="B47" s="36" t="s">
        <v>4</v>
      </c>
      <c r="C47" s="37">
        <f>SUM(C48:C53)</f>
        <v>107298.1</v>
      </c>
      <c r="D47" s="37">
        <f>SUM(D48:D53)</f>
        <v>43853.700000000004</v>
      </c>
      <c r="E47" s="37">
        <f aca="true" t="shared" si="2" ref="E47:E59">D47/C47*100</f>
        <v>40.87090078948276</v>
      </c>
      <c r="F47" s="37">
        <f>SUM(F48:F53)</f>
        <v>43227.8</v>
      </c>
      <c r="G47" s="37">
        <f>SUM(G48:G53)</f>
        <v>625.9000000000001</v>
      </c>
      <c r="H47" s="38">
        <v>43.96</v>
      </c>
    </row>
    <row r="48" spans="1:8" ht="38.25">
      <c r="A48" s="14" t="s">
        <v>84</v>
      </c>
      <c r="B48" s="3" t="s">
        <v>80</v>
      </c>
      <c r="C48" s="4">
        <v>8677.6</v>
      </c>
      <c r="D48" s="4">
        <v>3688.1</v>
      </c>
      <c r="E48" s="4">
        <f>D48/C48*100</f>
        <v>42.50138287083986</v>
      </c>
      <c r="F48" s="4">
        <v>2958.9</v>
      </c>
      <c r="G48" s="4">
        <f aca="true" t="shared" si="3" ref="G48:G53">SUM(D48-F48)</f>
        <v>729.1999999999998</v>
      </c>
      <c r="H48" s="4">
        <v>43.78</v>
      </c>
    </row>
    <row r="49" spans="1:8" ht="51">
      <c r="A49" s="14" t="s">
        <v>5</v>
      </c>
      <c r="B49" s="39" t="s">
        <v>6</v>
      </c>
      <c r="C49" s="4">
        <v>7424.5</v>
      </c>
      <c r="D49" s="4">
        <v>3520.7</v>
      </c>
      <c r="E49" s="4">
        <f t="shared" si="2"/>
        <v>47.42002828473297</v>
      </c>
      <c r="F49" s="4">
        <v>3263.6</v>
      </c>
      <c r="G49" s="4">
        <f t="shared" si="3"/>
        <v>257.0999999999999</v>
      </c>
      <c r="H49" s="4">
        <v>45.79</v>
      </c>
    </row>
    <row r="50" spans="1:8" ht="51">
      <c r="A50" s="14" t="s">
        <v>7</v>
      </c>
      <c r="B50" s="39" t="s">
        <v>8</v>
      </c>
      <c r="C50" s="4">
        <v>50026.8</v>
      </c>
      <c r="D50" s="4">
        <v>24212.9</v>
      </c>
      <c r="E50" s="4">
        <f>D50/C50*100</f>
        <v>48.399857676285514</v>
      </c>
      <c r="F50" s="4">
        <v>24726.9</v>
      </c>
      <c r="G50" s="4">
        <f t="shared" si="3"/>
        <v>-514</v>
      </c>
      <c r="H50" s="4">
        <v>50.16</v>
      </c>
    </row>
    <row r="51" spans="1:8" ht="38.25">
      <c r="A51" s="14" t="s">
        <v>9</v>
      </c>
      <c r="B51" s="39" t="s">
        <v>10</v>
      </c>
      <c r="C51" s="4">
        <v>10100.9</v>
      </c>
      <c r="D51" s="4">
        <v>5178.6</v>
      </c>
      <c r="E51" s="4">
        <f t="shared" si="2"/>
        <v>51.268698828817236</v>
      </c>
      <c r="F51" s="4">
        <v>5107.4</v>
      </c>
      <c r="G51" s="4">
        <f t="shared" si="3"/>
        <v>71.20000000000073</v>
      </c>
      <c r="H51" s="4">
        <v>50.56</v>
      </c>
    </row>
    <row r="52" spans="1:8" ht="12.75">
      <c r="A52" s="14" t="s">
        <v>11</v>
      </c>
      <c r="B52" s="40" t="s">
        <v>51</v>
      </c>
      <c r="C52" s="4">
        <v>5961.1</v>
      </c>
      <c r="D52" s="4">
        <v>0</v>
      </c>
      <c r="E52" s="4">
        <f t="shared" si="2"/>
        <v>0</v>
      </c>
      <c r="F52" s="4">
        <v>0</v>
      </c>
      <c r="G52" s="4">
        <f t="shared" si="3"/>
        <v>0</v>
      </c>
      <c r="H52" s="4">
        <v>0</v>
      </c>
    </row>
    <row r="53" spans="1:8" ht="12.75">
      <c r="A53" s="14" t="s">
        <v>12</v>
      </c>
      <c r="B53" s="40" t="s">
        <v>54</v>
      </c>
      <c r="C53" s="4">
        <v>25107.2</v>
      </c>
      <c r="D53" s="4">
        <v>7253.4</v>
      </c>
      <c r="E53" s="4">
        <f t="shared" si="2"/>
        <v>28.889720876879938</v>
      </c>
      <c r="F53" s="4">
        <v>7171</v>
      </c>
      <c r="G53" s="4">
        <f t="shared" si="3"/>
        <v>82.39999999999964</v>
      </c>
      <c r="H53" s="4">
        <v>36.7</v>
      </c>
    </row>
    <row r="54" spans="1:8" ht="12.75">
      <c r="A54" s="35" t="s">
        <v>78</v>
      </c>
      <c r="B54" s="41" t="s">
        <v>75</v>
      </c>
      <c r="C54" s="37">
        <f>SUM(C55:C56)</f>
        <v>1490.2</v>
      </c>
      <c r="D54" s="37">
        <f>SUM(D55:D56)</f>
        <v>469.3</v>
      </c>
      <c r="E54" s="37">
        <f>SUM(D54/C54*100)</f>
        <v>31.492417125218093</v>
      </c>
      <c r="F54" s="37">
        <f>SUM(F55:F56)</f>
        <v>458.3</v>
      </c>
      <c r="G54" s="37">
        <f>SUM(G55:G56)</f>
        <v>11</v>
      </c>
      <c r="H54" s="37">
        <v>29.23</v>
      </c>
    </row>
    <row r="55" spans="1:8" ht="12.75">
      <c r="A55" s="14" t="s">
        <v>85</v>
      </c>
      <c r="B55" s="42" t="s">
        <v>81</v>
      </c>
      <c r="C55" s="4">
        <v>1455.2</v>
      </c>
      <c r="D55" s="4">
        <v>469.3</v>
      </c>
      <c r="E55" s="4">
        <f>D55/C55*100</f>
        <v>32.24986256184717</v>
      </c>
      <c r="F55" s="4">
        <v>458.3</v>
      </c>
      <c r="G55" s="4">
        <f>SUM(D55-F55)</f>
        <v>11</v>
      </c>
      <c r="H55" s="4">
        <v>29.23</v>
      </c>
    </row>
    <row r="56" spans="1:8" ht="12.75">
      <c r="A56" s="14" t="s">
        <v>77</v>
      </c>
      <c r="B56" s="42" t="s">
        <v>76</v>
      </c>
      <c r="C56" s="4">
        <v>35</v>
      </c>
      <c r="D56" s="4">
        <v>0</v>
      </c>
      <c r="E56" s="4">
        <f>SUM(D56/C56*100)</f>
        <v>0</v>
      </c>
      <c r="F56" s="4">
        <v>0</v>
      </c>
      <c r="G56" s="4">
        <f>SUM(D56-F56)</f>
        <v>0</v>
      </c>
      <c r="H56" s="4">
        <v>0</v>
      </c>
    </row>
    <row r="57" spans="1:8" ht="25.5">
      <c r="A57" s="35" t="s">
        <v>13</v>
      </c>
      <c r="B57" s="36" t="s">
        <v>14</v>
      </c>
      <c r="C57" s="37">
        <f>SUM(C58:C58)</f>
        <v>1199.2</v>
      </c>
      <c r="D57" s="37">
        <f>SUM(D58:D58)</f>
        <v>43.5</v>
      </c>
      <c r="E57" s="37">
        <f t="shared" si="2"/>
        <v>3.6274182788525686</v>
      </c>
      <c r="F57" s="37">
        <f>SUM(F58:F58)</f>
        <v>118</v>
      </c>
      <c r="G57" s="37">
        <f>SUM(G58:G58)</f>
        <v>-74.5</v>
      </c>
      <c r="H57" s="37">
        <v>19.4</v>
      </c>
    </row>
    <row r="58" spans="1:8" ht="38.25">
      <c r="A58" s="14" t="s">
        <v>55</v>
      </c>
      <c r="B58" s="40" t="s">
        <v>15</v>
      </c>
      <c r="C58" s="4">
        <v>1199.2</v>
      </c>
      <c r="D58" s="4">
        <v>43.5</v>
      </c>
      <c r="E58" s="4">
        <f t="shared" si="2"/>
        <v>3.6274182788525686</v>
      </c>
      <c r="F58" s="4">
        <v>118</v>
      </c>
      <c r="G58" s="4">
        <f>SUM(D58-F58)</f>
        <v>-74.5</v>
      </c>
      <c r="H58" s="4">
        <v>19.4</v>
      </c>
    </row>
    <row r="59" spans="1:8" ht="12.75">
      <c r="A59" s="35" t="s">
        <v>16</v>
      </c>
      <c r="B59" s="36" t="s">
        <v>17</v>
      </c>
      <c r="C59" s="37">
        <f>SUM(C60:C63)</f>
        <v>83965.00000000001</v>
      </c>
      <c r="D59" s="37">
        <f>SUM(D60:D63)</f>
        <v>22850.000000000004</v>
      </c>
      <c r="E59" s="37">
        <f t="shared" si="2"/>
        <v>27.213720002381947</v>
      </c>
      <c r="F59" s="37">
        <f>SUM(F60:F63)</f>
        <v>18065.2</v>
      </c>
      <c r="G59" s="37">
        <f>SUM(G60:G63)</f>
        <v>4784.800000000002</v>
      </c>
      <c r="H59" s="38">
        <v>17.69</v>
      </c>
    </row>
    <row r="60" spans="1:8" ht="12.75">
      <c r="A60" s="14" t="s">
        <v>139</v>
      </c>
      <c r="B60" s="3" t="s">
        <v>123</v>
      </c>
      <c r="C60" s="4">
        <v>200</v>
      </c>
      <c r="D60" s="4">
        <v>0</v>
      </c>
      <c r="E60" s="4"/>
      <c r="F60" s="4">
        <v>0</v>
      </c>
      <c r="G60" s="4"/>
      <c r="H60" s="4">
        <v>0</v>
      </c>
    </row>
    <row r="61" spans="1:8" ht="12.75">
      <c r="A61" s="14" t="s">
        <v>18</v>
      </c>
      <c r="B61" s="39" t="s">
        <v>19</v>
      </c>
      <c r="C61" s="4">
        <v>5021.6</v>
      </c>
      <c r="D61" s="4">
        <v>2491.7</v>
      </c>
      <c r="E61" s="4">
        <f>D61/C61*100</f>
        <v>49.61964314162816</v>
      </c>
      <c r="F61" s="4">
        <v>1659.2</v>
      </c>
      <c r="G61" s="4">
        <f>SUM(D61-F61)</f>
        <v>832.4999999999998</v>
      </c>
      <c r="H61" s="4">
        <v>65.71</v>
      </c>
    </row>
    <row r="62" spans="1:8" ht="12.75">
      <c r="A62" s="14" t="s">
        <v>120</v>
      </c>
      <c r="B62" s="40" t="s">
        <v>53</v>
      </c>
      <c r="C62" s="4">
        <v>75182.3</v>
      </c>
      <c r="D62" s="4">
        <v>19653.9</v>
      </c>
      <c r="E62" s="4">
        <f aca="true" t="shared" si="4" ref="E62:E93">D62/C62*100</f>
        <v>26.141658342455603</v>
      </c>
      <c r="F62" s="4">
        <v>15914.8</v>
      </c>
      <c r="G62" s="4">
        <f>SUM(D62-F62)</f>
        <v>3739.100000000002</v>
      </c>
      <c r="H62" s="4">
        <v>16.29</v>
      </c>
    </row>
    <row r="63" spans="1:8" ht="12.75">
      <c r="A63" s="14" t="s">
        <v>20</v>
      </c>
      <c r="B63" s="39" t="s">
        <v>21</v>
      </c>
      <c r="C63" s="4">
        <v>3561.1</v>
      </c>
      <c r="D63" s="4">
        <v>704.4</v>
      </c>
      <c r="E63" s="4">
        <f t="shared" si="4"/>
        <v>19.780404931060627</v>
      </c>
      <c r="F63" s="4">
        <v>491.2</v>
      </c>
      <c r="G63" s="4">
        <f>SUM(D63-F63)</f>
        <v>213.2</v>
      </c>
      <c r="H63" s="4">
        <v>26.58</v>
      </c>
    </row>
    <row r="64" spans="1:8" ht="12.75">
      <c r="A64" s="35" t="s">
        <v>22</v>
      </c>
      <c r="B64" s="36" t="s">
        <v>23</v>
      </c>
      <c r="C64" s="37">
        <f>SUM(C65:C68)</f>
        <v>188007.4</v>
      </c>
      <c r="D64" s="37">
        <f>SUM(D65:D68)</f>
        <v>77852.6</v>
      </c>
      <c r="E64" s="37">
        <f>D64/C64*100</f>
        <v>41.40932750519395</v>
      </c>
      <c r="F64" s="37">
        <f>SUM(F65:F68)</f>
        <v>50714.200000000004</v>
      </c>
      <c r="G64" s="37">
        <f>SUM(G65:G68)</f>
        <v>27138.4</v>
      </c>
      <c r="H64" s="38">
        <v>41.28</v>
      </c>
    </row>
    <row r="65" spans="1:8" ht="12.75">
      <c r="A65" s="14" t="s">
        <v>66</v>
      </c>
      <c r="B65" s="3" t="s">
        <v>65</v>
      </c>
      <c r="C65" s="4">
        <v>46161.2</v>
      </c>
      <c r="D65" s="4">
        <v>12799.9</v>
      </c>
      <c r="E65" s="4">
        <f t="shared" si="4"/>
        <v>27.728698560695996</v>
      </c>
      <c r="F65" s="4">
        <v>17602.6</v>
      </c>
      <c r="G65" s="4">
        <f>SUM(D65-F65)</f>
        <v>-4802.699999999999</v>
      </c>
      <c r="H65" s="4">
        <v>39.52</v>
      </c>
    </row>
    <row r="66" spans="1:8" ht="12.75">
      <c r="A66" s="14" t="s">
        <v>24</v>
      </c>
      <c r="B66" s="39" t="s">
        <v>25</v>
      </c>
      <c r="C66" s="4">
        <v>71391.9</v>
      </c>
      <c r="D66" s="4">
        <v>38423.4</v>
      </c>
      <c r="E66" s="4">
        <f t="shared" si="4"/>
        <v>53.82039138893909</v>
      </c>
      <c r="F66" s="4">
        <v>8900.8</v>
      </c>
      <c r="G66" s="4">
        <f>SUM(D66-F66)</f>
        <v>29522.600000000002</v>
      </c>
      <c r="H66" s="4">
        <v>31.33</v>
      </c>
    </row>
    <row r="67" spans="1:8" ht="12.75">
      <c r="A67" s="14" t="s">
        <v>86</v>
      </c>
      <c r="B67" s="3" t="s">
        <v>82</v>
      </c>
      <c r="C67" s="4">
        <v>61587.3</v>
      </c>
      <c r="D67" s="4">
        <v>22246.7</v>
      </c>
      <c r="E67" s="4">
        <f t="shared" si="4"/>
        <v>36.122220003150005</v>
      </c>
      <c r="F67" s="4">
        <v>19704.4</v>
      </c>
      <c r="G67" s="4">
        <f>SUM(D67-F67)</f>
        <v>2542.2999999999993</v>
      </c>
      <c r="H67" s="4">
        <v>47.8</v>
      </c>
    </row>
    <row r="68" spans="1:8" ht="25.5">
      <c r="A68" s="14" t="s">
        <v>79</v>
      </c>
      <c r="B68" s="3" t="s">
        <v>68</v>
      </c>
      <c r="C68" s="4">
        <v>8867</v>
      </c>
      <c r="D68" s="4">
        <v>4382.6</v>
      </c>
      <c r="E68" s="4">
        <f t="shared" si="4"/>
        <v>49.42596143002143</v>
      </c>
      <c r="F68" s="4">
        <v>4506.4</v>
      </c>
      <c r="G68" s="4">
        <f>SUM(D68-F68)</f>
        <v>-123.79999999999927</v>
      </c>
      <c r="H68" s="4">
        <v>51.95</v>
      </c>
    </row>
    <row r="69" spans="1:8" ht="12.75">
      <c r="A69" s="35" t="s">
        <v>69</v>
      </c>
      <c r="B69" s="43" t="s">
        <v>70</v>
      </c>
      <c r="C69" s="37">
        <f>SUM(C70:C71)</f>
        <v>343.4</v>
      </c>
      <c r="D69" s="37">
        <f>SUM(D70:D71)</f>
        <v>156.8</v>
      </c>
      <c r="E69" s="37">
        <f>D69/C69*100</f>
        <v>45.661036691904485</v>
      </c>
      <c r="F69" s="37">
        <f>SUM(F70:F71)</f>
        <v>0</v>
      </c>
      <c r="G69" s="37">
        <f>SUM(G70:G71)</f>
        <v>156.8</v>
      </c>
      <c r="H69" s="37">
        <v>0</v>
      </c>
    </row>
    <row r="70" spans="1:8" ht="12.75">
      <c r="A70" s="14" t="s">
        <v>72</v>
      </c>
      <c r="B70" s="3" t="s">
        <v>71</v>
      </c>
      <c r="C70" s="4">
        <v>343.4</v>
      </c>
      <c r="D70" s="4">
        <v>156.8</v>
      </c>
      <c r="E70" s="4">
        <f>D70/C70*100</f>
        <v>45.661036691904485</v>
      </c>
      <c r="F70" s="4">
        <v>0</v>
      </c>
      <c r="G70" s="4">
        <f>SUM(D70-F70)</f>
        <v>156.8</v>
      </c>
      <c r="H70" s="4">
        <v>0</v>
      </c>
    </row>
    <row r="71" spans="1:8" ht="25.5">
      <c r="A71" s="14" t="s">
        <v>74</v>
      </c>
      <c r="B71" s="3" t="s">
        <v>73</v>
      </c>
      <c r="C71" s="4">
        <v>0</v>
      </c>
      <c r="D71" s="4">
        <v>0</v>
      </c>
      <c r="E71" s="4">
        <v>0</v>
      </c>
      <c r="F71" s="4">
        <v>0</v>
      </c>
      <c r="G71" s="4">
        <f>SUM(D71-F71)</f>
        <v>0</v>
      </c>
      <c r="H71" s="4">
        <v>0</v>
      </c>
    </row>
    <row r="72" spans="1:8" ht="12.75">
      <c r="A72" s="35" t="s">
        <v>26</v>
      </c>
      <c r="B72" s="36" t="s">
        <v>27</v>
      </c>
      <c r="C72" s="37">
        <f>SUM(C73:C78)</f>
        <v>494289.4</v>
      </c>
      <c r="D72" s="38">
        <f>SUM(D73:D78)</f>
        <v>238504.09999999998</v>
      </c>
      <c r="E72" s="37">
        <f t="shared" si="4"/>
        <v>48.25191476895923</v>
      </c>
      <c r="F72" s="37">
        <f>SUM(F73:F78)</f>
        <v>220290.2</v>
      </c>
      <c r="G72" s="37">
        <f>SUM(G73:G78)</f>
        <v>18213.899999999987</v>
      </c>
      <c r="H72" s="37">
        <v>52.48</v>
      </c>
    </row>
    <row r="73" spans="1:8" ht="12.75">
      <c r="A73" s="14" t="s">
        <v>28</v>
      </c>
      <c r="B73" s="39" t="s">
        <v>29</v>
      </c>
      <c r="C73" s="44">
        <v>136476.3</v>
      </c>
      <c r="D73" s="44">
        <v>57075.5</v>
      </c>
      <c r="E73" s="4">
        <f t="shared" si="4"/>
        <v>41.82081430988384</v>
      </c>
      <c r="F73" s="44">
        <v>53227.5</v>
      </c>
      <c r="G73" s="4">
        <f aca="true" t="shared" si="5" ref="G73:G78">SUM(D73-F73)</f>
        <v>3848</v>
      </c>
      <c r="H73" s="4">
        <v>46.5</v>
      </c>
    </row>
    <row r="74" spans="1:8" ht="12.75">
      <c r="A74" s="14" t="s">
        <v>30</v>
      </c>
      <c r="B74" s="39" t="s">
        <v>31</v>
      </c>
      <c r="C74" s="44">
        <v>288094.9</v>
      </c>
      <c r="D74" s="44">
        <v>143200.4</v>
      </c>
      <c r="E74" s="4">
        <f t="shared" si="4"/>
        <v>49.70598229958253</v>
      </c>
      <c r="F74" s="44">
        <v>158907.1</v>
      </c>
      <c r="G74" s="4">
        <f t="shared" si="5"/>
        <v>-15706.700000000012</v>
      </c>
      <c r="H74" s="4">
        <v>55.3</v>
      </c>
    </row>
    <row r="75" spans="1:8" ht="12.75">
      <c r="A75" s="14" t="s">
        <v>126</v>
      </c>
      <c r="B75" s="3" t="s">
        <v>124</v>
      </c>
      <c r="C75" s="44">
        <v>50781.6</v>
      </c>
      <c r="D75" s="44">
        <v>28516.4</v>
      </c>
      <c r="E75" s="4">
        <f>D75/C75*100</f>
        <v>56.154985270255374</v>
      </c>
      <c r="F75" s="44">
        <v>0</v>
      </c>
      <c r="G75" s="4">
        <f t="shared" si="5"/>
        <v>28516.4</v>
      </c>
      <c r="H75" s="4">
        <v>0</v>
      </c>
    </row>
    <row r="76" spans="1:8" ht="12.75">
      <c r="A76" s="14" t="s">
        <v>122</v>
      </c>
      <c r="B76" s="39" t="s">
        <v>56</v>
      </c>
      <c r="C76" s="44">
        <v>0</v>
      </c>
      <c r="D76" s="44">
        <v>0</v>
      </c>
      <c r="E76" s="4">
        <v>0</v>
      </c>
      <c r="F76" s="44">
        <v>26.2</v>
      </c>
      <c r="G76" s="4">
        <f t="shared" si="5"/>
        <v>-26.2</v>
      </c>
      <c r="H76" s="4">
        <v>89.59</v>
      </c>
    </row>
    <row r="77" spans="1:8" ht="12.75">
      <c r="A77" s="14" t="s">
        <v>121</v>
      </c>
      <c r="B77" s="39" t="s">
        <v>32</v>
      </c>
      <c r="C77" s="44">
        <v>1682.7</v>
      </c>
      <c r="D77" s="44">
        <v>90</v>
      </c>
      <c r="E77" s="4">
        <f t="shared" si="4"/>
        <v>5.348546978070957</v>
      </c>
      <c r="F77" s="44">
        <v>121.8</v>
      </c>
      <c r="G77" s="4">
        <f t="shared" si="5"/>
        <v>-31.799999999999997</v>
      </c>
      <c r="H77" s="4">
        <v>8.05</v>
      </c>
    </row>
    <row r="78" spans="1:8" ht="12.75">
      <c r="A78" s="14" t="s">
        <v>33</v>
      </c>
      <c r="B78" s="40" t="s">
        <v>34</v>
      </c>
      <c r="C78" s="44">
        <v>17253.9</v>
      </c>
      <c r="D78" s="44">
        <v>9621.8</v>
      </c>
      <c r="E78" s="4">
        <f t="shared" si="4"/>
        <v>55.7659427723587</v>
      </c>
      <c r="F78" s="44">
        <v>8007.6</v>
      </c>
      <c r="G78" s="4">
        <f t="shared" si="5"/>
        <v>1614.199999999999</v>
      </c>
      <c r="H78" s="4">
        <v>48.65</v>
      </c>
    </row>
    <row r="79" spans="1:8" ht="12.75">
      <c r="A79" s="35" t="s">
        <v>57</v>
      </c>
      <c r="B79" s="36" t="s">
        <v>35</v>
      </c>
      <c r="C79" s="37">
        <f>SUM(C80:C81)</f>
        <v>46520.1</v>
      </c>
      <c r="D79" s="37">
        <f>SUM(D80:D81)</f>
        <v>25432.5</v>
      </c>
      <c r="E79" s="37">
        <f t="shared" si="4"/>
        <v>54.66991687464129</v>
      </c>
      <c r="F79" s="37">
        <f>SUM(F80:F81)</f>
        <v>22965.1</v>
      </c>
      <c r="G79" s="37">
        <f>SUM(G80:G81)</f>
        <v>2467.4000000000005</v>
      </c>
      <c r="H79" s="37">
        <v>54.8</v>
      </c>
    </row>
    <row r="80" spans="1:8" ht="12.75">
      <c r="A80" s="14" t="s">
        <v>36</v>
      </c>
      <c r="B80" s="39" t="s">
        <v>37</v>
      </c>
      <c r="C80" s="4">
        <v>36118.5</v>
      </c>
      <c r="D80" s="4">
        <v>20196.7</v>
      </c>
      <c r="E80" s="4">
        <f t="shared" si="4"/>
        <v>55.917881418109836</v>
      </c>
      <c r="F80" s="4">
        <v>18543</v>
      </c>
      <c r="G80" s="4">
        <f>SUM(D80-F80)</f>
        <v>1653.7000000000007</v>
      </c>
      <c r="H80" s="4">
        <v>56.87</v>
      </c>
    </row>
    <row r="81" spans="1:8" ht="25.5">
      <c r="A81" s="14" t="s">
        <v>58</v>
      </c>
      <c r="B81" s="40" t="s">
        <v>38</v>
      </c>
      <c r="C81" s="4">
        <v>10401.6</v>
      </c>
      <c r="D81" s="4">
        <v>5235.8</v>
      </c>
      <c r="E81" s="4">
        <f t="shared" si="4"/>
        <v>50.33648669435471</v>
      </c>
      <c r="F81" s="4">
        <v>4422.1</v>
      </c>
      <c r="G81" s="4">
        <f>SUM(D81-F81)</f>
        <v>813.6999999999998</v>
      </c>
      <c r="H81" s="4">
        <v>45.94</v>
      </c>
    </row>
    <row r="82" spans="1:8" ht="12.75">
      <c r="A82" s="35" t="s">
        <v>39</v>
      </c>
      <c r="B82" s="36" t="s">
        <v>40</v>
      </c>
      <c r="C82" s="37">
        <f>SUM(C83:C86)</f>
        <v>62331.1</v>
      </c>
      <c r="D82" s="37">
        <f>SUM(D83:D86)</f>
        <v>33995.9</v>
      </c>
      <c r="E82" s="37">
        <f t="shared" si="4"/>
        <v>54.54083114207836</v>
      </c>
      <c r="F82" s="37">
        <f>SUM(F83:F86)</f>
        <v>42616.299999999996</v>
      </c>
      <c r="G82" s="37">
        <f>SUM(G83:G86)</f>
        <v>-8620.399999999998</v>
      </c>
      <c r="H82" s="37">
        <v>57.1</v>
      </c>
    </row>
    <row r="83" spans="1:8" ht="12.75">
      <c r="A83" s="14" t="s">
        <v>41</v>
      </c>
      <c r="B83" s="3">
        <v>1001</v>
      </c>
      <c r="C83" s="4">
        <v>5726.8</v>
      </c>
      <c r="D83" s="4">
        <v>2960.4</v>
      </c>
      <c r="E83" s="4">
        <f t="shared" si="4"/>
        <v>51.69379059858908</v>
      </c>
      <c r="F83" s="4">
        <v>2280.2</v>
      </c>
      <c r="G83" s="4">
        <f>SUM(D83-F83)</f>
        <v>680.2000000000003</v>
      </c>
      <c r="H83" s="4">
        <v>47.21</v>
      </c>
    </row>
    <row r="84" spans="1:8" ht="12.75">
      <c r="A84" s="14" t="s">
        <v>42</v>
      </c>
      <c r="B84" s="39" t="s">
        <v>43</v>
      </c>
      <c r="C84" s="4">
        <v>11542.1</v>
      </c>
      <c r="D84" s="4">
        <v>2586.1</v>
      </c>
      <c r="E84" s="4">
        <f t="shared" si="4"/>
        <v>22.40580137063446</v>
      </c>
      <c r="F84" s="4">
        <v>2931.8</v>
      </c>
      <c r="G84" s="4">
        <f>SUM(D84-F84)</f>
        <v>-345.7000000000003</v>
      </c>
      <c r="H84" s="4">
        <v>44.82</v>
      </c>
    </row>
    <row r="85" spans="1:8" ht="12.75">
      <c r="A85" s="14" t="s">
        <v>44</v>
      </c>
      <c r="B85" s="39" t="s">
        <v>45</v>
      </c>
      <c r="C85" s="4">
        <v>43944.7</v>
      </c>
      <c r="D85" s="4">
        <v>28015.8</v>
      </c>
      <c r="E85" s="4">
        <f t="shared" si="4"/>
        <v>63.75239790008806</v>
      </c>
      <c r="F85" s="4">
        <v>36597.2</v>
      </c>
      <c r="G85" s="4">
        <f>SUM(D85-F85)</f>
        <v>-8581.399999999998</v>
      </c>
      <c r="H85" s="4">
        <v>58.9</v>
      </c>
    </row>
    <row r="86" spans="1:8" ht="12.75">
      <c r="A86" s="14" t="s">
        <v>46</v>
      </c>
      <c r="B86" s="3">
        <v>1006</v>
      </c>
      <c r="C86" s="4">
        <v>1117.5</v>
      </c>
      <c r="D86" s="4">
        <v>433.6</v>
      </c>
      <c r="E86" s="4">
        <f t="shared" si="4"/>
        <v>38.80089485458613</v>
      </c>
      <c r="F86" s="4">
        <v>807.1</v>
      </c>
      <c r="G86" s="4">
        <f>SUM(D86-F86)</f>
        <v>-373.5</v>
      </c>
      <c r="H86" s="4">
        <v>72.23</v>
      </c>
    </row>
    <row r="87" spans="1:8" ht="12.75">
      <c r="A87" s="35" t="s">
        <v>59</v>
      </c>
      <c r="B87" s="25" t="s">
        <v>47</v>
      </c>
      <c r="C87" s="37">
        <f>SUM(C88:C90)</f>
        <v>13605.2</v>
      </c>
      <c r="D87" s="37">
        <f>SUM(D88:D90)</f>
        <v>7810.599999999999</v>
      </c>
      <c r="E87" s="37">
        <f t="shared" si="4"/>
        <v>57.40893187898743</v>
      </c>
      <c r="F87" s="37">
        <f>SUM(F88:F90)</f>
        <v>6851.7</v>
      </c>
      <c r="G87" s="37">
        <f>SUM(G88:G90)</f>
        <v>958.9</v>
      </c>
      <c r="H87" s="37">
        <v>54.62</v>
      </c>
    </row>
    <row r="88" spans="1:8" ht="12.75">
      <c r="A88" s="14" t="s">
        <v>60</v>
      </c>
      <c r="B88" s="40" t="s">
        <v>48</v>
      </c>
      <c r="C88" s="4">
        <v>11436.6</v>
      </c>
      <c r="D88" s="4">
        <v>6708.4</v>
      </c>
      <c r="E88" s="4">
        <f t="shared" si="4"/>
        <v>58.65729325149083</v>
      </c>
      <c r="F88" s="4">
        <v>5868.4</v>
      </c>
      <c r="G88" s="4">
        <f>SUM(D88-F88)</f>
        <v>840</v>
      </c>
      <c r="H88" s="4">
        <v>55.55</v>
      </c>
    </row>
    <row r="89" spans="1:8" ht="12.75">
      <c r="A89" s="14" t="s">
        <v>87</v>
      </c>
      <c r="B89" s="42" t="s">
        <v>83</v>
      </c>
      <c r="C89" s="4">
        <v>787</v>
      </c>
      <c r="D89" s="4">
        <v>387.3</v>
      </c>
      <c r="E89" s="4">
        <f t="shared" si="4"/>
        <v>49.212198221092756</v>
      </c>
      <c r="F89" s="4">
        <v>344.2</v>
      </c>
      <c r="G89" s="4">
        <f>SUM(D89-F89)</f>
        <v>43.10000000000002</v>
      </c>
      <c r="H89" s="4">
        <v>59.32</v>
      </c>
    </row>
    <row r="90" spans="1:8" ht="12.75">
      <c r="A90" s="14" t="s">
        <v>67</v>
      </c>
      <c r="B90" s="42">
        <v>1105</v>
      </c>
      <c r="C90" s="4">
        <v>1381.6</v>
      </c>
      <c r="D90" s="4">
        <v>714.9</v>
      </c>
      <c r="E90" s="4">
        <f t="shared" si="4"/>
        <v>51.74435437174291</v>
      </c>
      <c r="F90" s="4">
        <v>639.1</v>
      </c>
      <c r="G90" s="4">
        <f>SUM(D90-F90)</f>
        <v>75.79999999999995</v>
      </c>
      <c r="H90" s="4">
        <v>45.67</v>
      </c>
    </row>
    <row r="91" spans="1:8" ht="25.5">
      <c r="A91" s="35" t="s">
        <v>52</v>
      </c>
      <c r="B91" s="25" t="s">
        <v>61</v>
      </c>
      <c r="C91" s="37">
        <f>SUM(C92:C92)</f>
        <v>3719</v>
      </c>
      <c r="D91" s="37">
        <f>SUM(D92:D92)</f>
        <v>453.3</v>
      </c>
      <c r="E91" s="37">
        <f t="shared" si="4"/>
        <v>12.188760419467599</v>
      </c>
      <c r="F91" s="37">
        <f>SUM(F92:F92)</f>
        <v>2017.7</v>
      </c>
      <c r="G91" s="37">
        <f>SUM(G92:G92)</f>
        <v>-1564.4</v>
      </c>
      <c r="H91" s="37">
        <v>28.73</v>
      </c>
    </row>
    <row r="92" spans="1:8" ht="25.5">
      <c r="A92" s="14" t="s">
        <v>88</v>
      </c>
      <c r="B92" s="40" t="s">
        <v>62</v>
      </c>
      <c r="C92" s="4">
        <v>3719</v>
      </c>
      <c r="D92" s="4">
        <v>453.3</v>
      </c>
      <c r="E92" s="4">
        <f t="shared" si="4"/>
        <v>12.188760419467599</v>
      </c>
      <c r="F92" s="4">
        <v>2017.7</v>
      </c>
      <c r="G92" s="4">
        <f>SUM(D92-F92)</f>
        <v>-1564.4</v>
      </c>
      <c r="H92" s="4">
        <v>28.73</v>
      </c>
    </row>
    <row r="93" spans="1:8" ht="12.75">
      <c r="A93" s="35" t="s">
        <v>49</v>
      </c>
      <c r="B93" s="36" t="s">
        <v>50</v>
      </c>
      <c r="C93" s="37">
        <f>SUM(C47+C54+C57+C59+C64+C69+C72+C79+C82+C87+C91)</f>
        <v>1002768.1</v>
      </c>
      <c r="D93" s="37">
        <f>SUM(D47+D54+D57+D59+D64+D69+D72+D79+D82+D87+D91)</f>
        <v>451422.3</v>
      </c>
      <c r="E93" s="37">
        <f t="shared" si="4"/>
        <v>45.01761673511553</v>
      </c>
      <c r="F93" s="37">
        <f>SUM(F47+F54+F57+F59+F64+F69+F72+F79+F82+F87+F91)</f>
        <v>407324.5</v>
      </c>
      <c r="G93" s="37">
        <f>SUM(G47+G54+G57+G59+G64+G69+G72+G79+G82+G87+G91)</f>
        <v>44097.79999999999</v>
      </c>
      <c r="H93" s="37">
        <v>46.2</v>
      </c>
    </row>
    <row r="94" spans="1:8" ht="25.5">
      <c r="A94" s="14" t="s">
        <v>63</v>
      </c>
      <c r="B94" s="39" t="s">
        <v>64</v>
      </c>
      <c r="C94" s="44">
        <v>-89687.9</v>
      </c>
      <c r="D94" s="4">
        <v>39217</v>
      </c>
      <c r="E94" s="4"/>
      <c r="F94" s="4">
        <v>12552.2</v>
      </c>
      <c r="G94" s="4"/>
      <c r="H94" s="4"/>
    </row>
    <row r="95" spans="1:8" ht="12.75">
      <c r="A95" s="45"/>
      <c r="B95" s="46"/>
      <c r="C95" s="47"/>
      <c r="D95" s="47"/>
      <c r="E95" s="48"/>
      <c r="F95" s="47"/>
      <c r="G95" s="49"/>
      <c r="H95" s="48"/>
    </row>
    <row r="96" spans="1:8" ht="12.75">
      <c r="A96" s="45"/>
      <c r="B96" s="46"/>
      <c r="C96" s="50"/>
      <c r="D96" s="50"/>
      <c r="E96" s="50"/>
      <c r="F96" s="50"/>
      <c r="G96" s="50"/>
      <c r="H96" s="50"/>
    </row>
    <row r="97" spans="1:8" ht="12.75">
      <c r="A97" s="51"/>
      <c r="B97" s="52"/>
      <c r="C97" s="51"/>
      <c r="D97" s="51"/>
      <c r="E97" s="51"/>
      <c r="F97" s="51"/>
      <c r="G97" s="51"/>
      <c r="H97" s="51"/>
    </row>
  </sheetData>
  <sheetProtection/>
  <mergeCells count="2">
    <mergeCell ref="A1:H1"/>
    <mergeCell ref="C96:H96"/>
  </mergeCells>
  <printOptions/>
  <pageMargins left="0.5511811023622047" right="0.1968503937007874" top="0.15748031496062992" bottom="0.15748031496062992" header="0.15748031496062992" footer="0.1574803149606299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2017-07-25T04:44:07Z</cp:lastPrinted>
  <dcterms:created xsi:type="dcterms:W3CDTF">2009-04-28T07:05:16Z</dcterms:created>
  <dcterms:modified xsi:type="dcterms:W3CDTF">2017-07-25T04:48:52Z</dcterms:modified>
  <cp:category/>
  <cp:version/>
  <cp:contentType/>
  <cp:contentStatus/>
</cp:coreProperties>
</file>